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<sst xmlns="http://schemas.openxmlformats.org/spreadsheetml/2006/main" count="215" uniqueCount="55">
  <si>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</si>
  <si>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</si>
  <si>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</si>
  <si>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</si>
  <si>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</si>
  <si>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</si>
  <si>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</si>
  <si>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</si>
  <si>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</si>
  <si>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</si>
  <si>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</si>
  <si>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</si>
  <si>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</si>
  <si>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</si>
  <si>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</si>
  <si>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</si>
  <si>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</si>
  <si>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</si>
  <si>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</si>
  <si>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</si>
  <si>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</si>
  <si>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</si>
  <si>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</si>
  <si>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</si>
  <si>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</si>
  <si>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</si>
  <si>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 xml:space="preserve">деревянные  жилые дома благоустроенные </t>
  </si>
  <si>
    <t xml:space="preserve">благоустроенные жилые дома </t>
  </si>
  <si>
    <t>деревянные  жилые дома неблагоустроенные с центральным отоплением</t>
  </si>
  <si>
    <t>благоустроенные жилые дома без гозоснабжения</t>
  </si>
  <si>
    <t>ул. Зеленец, 51</t>
  </si>
  <si>
    <t>ул. Зеленец, 52</t>
  </si>
  <si>
    <t>ул. Зеленец, 53</t>
  </si>
  <si>
    <t>ул. Зеленец, 54</t>
  </si>
  <si>
    <t>ул. Зеленец, 47</t>
  </si>
  <si>
    <t>ул. Зеленец, 48</t>
  </si>
  <si>
    <t>ул. Зеленец, 50</t>
  </si>
  <si>
    <t>ул. Зеленец, 56</t>
  </si>
  <si>
    <t>ул. Зеленец, 32</t>
  </si>
  <si>
    <t>ул. Зеленец, 33</t>
  </si>
  <si>
    <t>ул. Зеленец, 34</t>
  </si>
  <si>
    <t>ул. Зеленец, 40</t>
  </si>
  <si>
    <t>ул. Зеленец, 43</t>
  </si>
  <si>
    <t>ул. Зеленец, 6</t>
  </si>
  <si>
    <t>ул. Зеленец, 41</t>
  </si>
  <si>
    <t>ул. Зеленец, 42</t>
  </si>
  <si>
    <t>ул. Зеленец, 44</t>
  </si>
  <si>
    <t>ул. Зеленец, 2</t>
  </si>
  <si>
    <t>ул. Зеленец, 46</t>
  </si>
  <si>
    <t>ул. Зеленец, 5</t>
  </si>
  <si>
    <t>ул. Зеленец, 37</t>
  </si>
  <si>
    <t>ул. Зеленец, 38</t>
  </si>
  <si>
    <t>жилые дома неблагоустроенные с центральным отоплением</t>
  </si>
  <si>
    <t>ул. Зеленец, 8</t>
  </si>
  <si>
    <t>Лот № 4 Исакогорский и Цигломенский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</si>
</sst>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166" fontId="6" fillId="33" borderId="14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164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165" fontId="9" fillId="33" borderId="11" xfId="0" applyNumberFormat="1" applyFont="1" applyFill="1" applyBorder="1" applyAlignment="1">
      <alignment horizontal="center"/>
    </xf>
    <xf numFmtId="165" fontId="9" fillId="33" borderId="17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164" fontId="9" fillId="3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4" fontId="6" fillId="33" borderId="14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20" sqref="R20"/>
    </sheetView>
  </sheetViews>
  <sheetFormatPr defaultColWidth="9.00390625" defaultRowHeight="12.75"/>
  <cols>
    <col min="1" max="1" width="22.375" style="8" customWidth="1"/>
    <col min="2" max="2" width="49.25390625" style="8" customWidth="1"/>
    <col min="3" max="3" width="11.00390625" style="8" customWidth="1"/>
    <col min="4" max="12" width="10.125" style="8" customWidth="1"/>
    <col min="13" max="26" width="9.75390625" style="8" customWidth="1"/>
    <col min="27" max="27" width="11.00390625" style="8" customWidth="1"/>
    <col min="28" max="31" width="9.75390625" style="8" customWidth="1"/>
    <col min="32" max="16384" width="9.125" style="8" customWidth="1"/>
  </cols>
  <sheetData>
    <row r="1" spans="2:26" ht="15.75">
      <c r="B1" s="6"/>
      <c r="C1" s="6" t="s">
        <v>9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"/>
      <c r="P1" s="2"/>
      <c r="Q1" s="6"/>
      <c r="R1" s="6"/>
      <c r="S1" s="2"/>
      <c r="T1" s="6"/>
      <c r="U1" s="2"/>
      <c r="V1" s="2"/>
      <c r="W1" s="2"/>
      <c r="X1" s="2"/>
      <c r="Y1" s="6"/>
      <c r="Z1" s="2"/>
    </row>
    <row r="2" spans="2:26" ht="15.75">
      <c r="B2" s="5"/>
      <c r="C2" s="5" t="s">
        <v>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5"/>
      <c r="R2" s="5"/>
      <c r="S2" s="2"/>
      <c r="T2" s="5"/>
      <c r="U2" s="2"/>
      <c r="V2" s="2"/>
      <c r="W2" s="2"/>
      <c r="X2" s="2"/>
      <c r="Y2" s="5"/>
      <c r="Z2" s="2"/>
    </row>
    <row r="3" spans="2:26" ht="15.75">
      <c r="B3" s="5"/>
      <c r="C3" s="5" t="s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  <c r="Q3" s="5"/>
      <c r="R3" s="5"/>
      <c r="S3" s="2"/>
      <c r="T3" s="5"/>
      <c r="U3" s="2"/>
      <c r="V3" s="2"/>
      <c r="W3" s="2"/>
      <c r="X3" s="2"/>
      <c r="Y3" s="5"/>
      <c r="Z3" s="2"/>
    </row>
    <row r="4" spans="1:25" ht="14.2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Q4" s="3"/>
      <c r="R4" s="3"/>
      <c r="T4" s="3"/>
      <c r="Y4" s="3"/>
    </row>
    <row r="5" spans="1:2" s="10" customFormat="1" ht="30.75" customHeight="1">
      <c r="A5" s="81" t="s">
        <v>12</v>
      </c>
      <c r="B5" s="82"/>
    </row>
    <row r="6" spans="1:2" ht="18.75" customHeight="1">
      <c r="A6" s="83" t="s">
        <v>54</v>
      </c>
      <c r="B6" s="84"/>
    </row>
    <row r="7" spans="1:26" s="11" customFormat="1" ht="124.5" customHeight="1">
      <c r="A7" s="85" t="s">
        <v>7</v>
      </c>
      <c r="B7" s="85" t="s">
        <v>8</v>
      </c>
      <c r="C7" s="25" t="s">
        <v>52</v>
      </c>
      <c r="D7" s="76" t="s">
        <v>28</v>
      </c>
      <c r="E7" s="77"/>
      <c r="F7" s="77"/>
      <c r="G7" s="77"/>
      <c r="H7" s="77"/>
      <c r="I7" s="77"/>
      <c r="J7" s="77"/>
      <c r="K7" s="77"/>
      <c r="L7" s="78"/>
      <c r="M7" s="79" t="s">
        <v>26</v>
      </c>
      <c r="N7" s="79"/>
      <c r="O7" s="79"/>
      <c r="P7" s="79"/>
      <c r="Q7" s="79"/>
      <c r="R7" s="79"/>
      <c r="S7" s="67" t="s">
        <v>27</v>
      </c>
      <c r="T7" s="68"/>
      <c r="U7" s="68"/>
      <c r="V7" s="68"/>
      <c r="W7" s="68"/>
      <c r="X7" s="68"/>
      <c r="Y7" s="69"/>
      <c r="Z7" s="65" t="s">
        <v>29</v>
      </c>
    </row>
    <row r="8" spans="1:26" s="26" customFormat="1" ht="52.5" customHeight="1">
      <c r="A8" s="85"/>
      <c r="B8" s="85"/>
      <c r="C8" s="66" t="s">
        <v>53</v>
      </c>
      <c r="D8" s="66" t="s">
        <v>43</v>
      </c>
      <c r="E8" s="66" t="s">
        <v>44</v>
      </c>
      <c r="F8" s="66" t="s">
        <v>45</v>
      </c>
      <c r="G8" s="66" t="s">
        <v>46</v>
      </c>
      <c r="H8" s="66" t="s">
        <v>47</v>
      </c>
      <c r="I8" s="66" t="s">
        <v>48</v>
      </c>
      <c r="J8" s="66" t="s">
        <v>49</v>
      </c>
      <c r="K8" s="66" t="s">
        <v>50</v>
      </c>
      <c r="L8" s="66" t="s">
        <v>51</v>
      </c>
      <c r="M8" s="66" t="s">
        <v>38</v>
      </c>
      <c r="N8" s="66" t="s">
        <v>39</v>
      </c>
      <c r="O8" s="66" t="s">
        <v>40</v>
      </c>
      <c r="P8" s="66" t="s">
        <v>38</v>
      </c>
      <c r="Q8" s="66" t="s">
        <v>41</v>
      </c>
      <c r="R8" s="66" t="s">
        <v>42</v>
      </c>
      <c r="S8" s="66" t="s">
        <v>31</v>
      </c>
      <c r="T8" s="66" t="s">
        <v>32</v>
      </c>
      <c r="U8" s="66" t="s">
        <v>33</v>
      </c>
      <c r="V8" s="66" t="s">
        <v>34</v>
      </c>
      <c r="W8" s="66" t="s">
        <v>35</v>
      </c>
      <c r="X8" s="66" t="s">
        <v>36</v>
      </c>
      <c r="Y8" s="66" t="s">
        <v>37</v>
      </c>
      <c r="Z8" s="66" t="s">
        <v>30</v>
      </c>
    </row>
    <row r="9" spans="1:26" ht="14.25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4"/>
      <c r="O9" s="4"/>
      <c r="P9" s="14"/>
      <c r="Q9" s="4"/>
      <c r="R9" s="14"/>
      <c r="S9" s="14"/>
      <c r="T9" s="14"/>
      <c r="U9" s="4"/>
      <c r="V9" s="4"/>
      <c r="W9" s="14"/>
      <c r="X9" s="14"/>
      <c r="Y9" s="14"/>
      <c r="Z9" s="4"/>
    </row>
    <row r="10" spans="1:26" ht="14.25" customHeight="1">
      <c r="A10" s="1"/>
      <c r="B10" s="1" t="s">
        <v>13</v>
      </c>
      <c r="C10" s="24">
        <v>260.1</v>
      </c>
      <c r="D10" s="64">
        <v>533.6</v>
      </c>
      <c r="E10" s="64">
        <v>526.8</v>
      </c>
      <c r="F10" s="64">
        <v>536.2</v>
      </c>
      <c r="G10" s="64">
        <v>539.3</v>
      </c>
      <c r="H10" s="64">
        <v>717.1</v>
      </c>
      <c r="I10" s="64">
        <v>523.1</v>
      </c>
      <c r="J10" s="64">
        <v>484.6</v>
      </c>
      <c r="K10" s="64">
        <v>405.7</v>
      </c>
      <c r="L10" s="64">
        <v>401.9</v>
      </c>
      <c r="M10" s="23">
        <v>335.3</v>
      </c>
      <c r="N10" s="23">
        <v>342.8</v>
      </c>
      <c r="O10" s="23">
        <v>336</v>
      </c>
      <c r="P10" s="23">
        <v>331.8</v>
      </c>
      <c r="Q10" s="23">
        <v>414.2</v>
      </c>
      <c r="R10" s="23">
        <v>535.3</v>
      </c>
      <c r="S10" s="23">
        <v>608.2</v>
      </c>
      <c r="T10" s="23">
        <v>669.5</v>
      </c>
      <c r="U10" s="23">
        <v>675</v>
      </c>
      <c r="V10" s="23">
        <v>436.4</v>
      </c>
      <c r="W10" s="23">
        <v>436.3</v>
      </c>
      <c r="X10" s="23">
        <v>446.1</v>
      </c>
      <c r="Y10" s="23">
        <v>669.2</v>
      </c>
      <c r="Z10" s="23">
        <v>1047.7</v>
      </c>
    </row>
    <row r="11" spans="1:26" ht="14.25" customHeight="1" thickBot="1">
      <c r="A11" s="1"/>
      <c r="B11" s="7" t="s">
        <v>14</v>
      </c>
      <c r="C11" s="24">
        <v>260.1</v>
      </c>
      <c r="D11" s="64">
        <v>533.6</v>
      </c>
      <c r="E11" s="64">
        <v>526.8</v>
      </c>
      <c r="F11" s="64">
        <v>536.2</v>
      </c>
      <c r="G11" s="64">
        <v>539.3</v>
      </c>
      <c r="H11" s="64">
        <v>717.1</v>
      </c>
      <c r="I11" s="64">
        <v>523.1</v>
      </c>
      <c r="J11" s="64">
        <v>484.6</v>
      </c>
      <c r="K11" s="64">
        <v>405.7</v>
      </c>
      <c r="L11" s="64">
        <v>401.9</v>
      </c>
      <c r="M11" s="23">
        <v>335.3</v>
      </c>
      <c r="N11" s="23">
        <v>342.8</v>
      </c>
      <c r="O11" s="23">
        <v>336</v>
      </c>
      <c r="P11" s="23">
        <v>331.8</v>
      </c>
      <c r="Q11" s="23">
        <v>414.2</v>
      </c>
      <c r="R11" s="23">
        <v>535.3</v>
      </c>
      <c r="S11" s="23">
        <v>608.2</v>
      </c>
      <c r="T11" s="23">
        <v>669.5</v>
      </c>
      <c r="U11" s="23">
        <v>675</v>
      </c>
      <c r="V11" s="23">
        <v>436.4</v>
      </c>
      <c r="W11" s="23">
        <v>436.3</v>
      </c>
      <c r="X11" s="23">
        <v>446.1</v>
      </c>
      <c r="Y11" s="23">
        <v>669.2</v>
      </c>
      <c r="Z11" s="23">
        <v>1047.7</v>
      </c>
    </row>
    <row r="12" spans="1:39" ht="13.5" customHeight="1" thickTop="1">
      <c r="A12" s="70" t="s">
        <v>6</v>
      </c>
      <c r="B12" s="18" t="s">
        <v>3</v>
      </c>
      <c r="C12" s="28">
        <v>0</v>
      </c>
      <c r="D12" s="28">
        <f aca="true" t="shared" si="0" ref="D12:L12">D11*45%/100</f>
        <v>2.4012000000000002</v>
      </c>
      <c r="E12" s="28">
        <f>E11*45%/100</f>
        <v>2.3705999999999996</v>
      </c>
      <c r="F12" s="28">
        <f>F11*45%/100</f>
        <v>2.4129</v>
      </c>
      <c r="G12" s="28">
        <f>G11*45%/100</f>
        <v>2.42685</v>
      </c>
      <c r="H12" s="28">
        <f>H11*45%/100</f>
        <v>3.22695</v>
      </c>
      <c r="I12" s="28">
        <f t="shared" si="0"/>
        <v>2.35395</v>
      </c>
      <c r="J12" s="28">
        <f>J11*45%/100</f>
        <v>2.1807000000000003</v>
      </c>
      <c r="K12" s="28">
        <f t="shared" si="0"/>
        <v>1.82565</v>
      </c>
      <c r="L12" s="28">
        <f t="shared" si="0"/>
        <v>1.8085499999999999</v>
      </c>
      <c r="M12" s="29">
        <f>M11*10%/100</f>
        <v>0.3353</v>
      </c>
      <c r="N12" s="28">
        <f>N11*30%/100</f>
        <v>1.0284</v>
      </c>
      <c r="O12" s="28">
        <f>O11*45%/100</f>
        <v>1.5120000000000002</v>
      </c>
      <c r="P12" s="28">
        <f>P11*45%/100</f>
        <v>1.4931</v>
      </c>
      <c r="Q12" s="29">
        <f>Q11*10%/100</f>
        <v>0.4142</v>
      </c>
      <c r="R12" s="28">
        <f>R11*30%/100</f>
        <v>1.6058999999999997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f>Z11*45%/100</f>
        <v>4.714650000000001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 s="10" customFormat="1" ht="16.5" customHeight="1">
      <c r="A13" s="71"/>
      <c r="B13" s="15" t="s">
        <v>17</v>
      </c>
      <c r="C13" s="31">
        <f>1007.68*C12</f>
        <v>0</v>
      </c>
      <c r="D13" s="31">
        <f>1007.68*D12</f>
        <v>2419.641216</v>
      </c>
      <c r="E13" s="31">
        <f aca="true" t="shared" si="1" ref="E13:K13">1007.68*E12</f>
        <v>2388.8062079999995</v>
      </c>
      <c r="F13" s="31">
        <f t="shared" si="1"/>
        <v>2431.431072</v>
      </c>
      <c r="G13" s="31">
        <f t="shared" si="1"/>
        <v>2445.4882079999998</v>
      </c>
      <c r="H13" s="31">
        <f t="shared" si="1"/>
        <v>3251.732976</v>
      </c>
      <c r="I13" s="31">
        <f t="shared" si="1"/>
        <v>2372.0283360000003</v>
      </c>
      <c r="J13" s="31">
        <f t="shared" si="1"/>
        <v>2197.447776</v>
      </c>
      <c r="K13" s="31">
        <f t="shared" si="1"/>
        <v>1839.6709919999998</v>
      </c>
      <c r="L13" s="31">
        <f>1007.68*L12</f>
        <v>1822.4396639999998</v>
      </c>
      <c r="M13" s="32">
        <f>1007.68*M12</f>
        <v>337.87510399999996</v>
      </c>
      <c r="N13" s="31">
        <f aca="true" t="shared" si="2" ref="N13:W13">1007.68*N12</f>
        <v>1036.298112</v>
      </c>
      <c r="O13" s="31">
        <f t="shared" si="2"/>
        <v>1523.6121600000001</v>
      </c>
      <c r="P13" s="31">
        <f t="shared" si="2"/>
        <v>1504.567008</v>
      </c>
      <c r="Q13" s="32">
        <f t="shared" si="2"/>
        <v>417.381056</v>
      </c>
      <c r="R13" s="31">
        <f t="shared" si="2"/>
        <v>1618.2333119999996</v>
      </c>
      <c r="S13" s="31">
        <f t="shared" si="2"/>
        <v>0</v>
      </c>
      <c r="T13" s="31">
        <f t="shared" si="2"/>
        <v>0</v>
      </c>
      <c r="U13" s="31">
        <f>1007.68*U12</f>
        <v>0</v>
      </c>
      <c r="V13" s="31">
        <f t="shared" si="2"/>
        <v>0</v>
      </c>
      <c r="W13" s="31">
        <f t="shared" si="2"/>
        <v>0</v>
      </c>
      <c r="X13" s="31">
        <f>1007.68*X12</f>
        <v>0</v>
      </c>
      <c r="Y13" s="31">
        <f>1007.68*Y12</f>
        <v>0</v>
      </c>
      <c r="Z13" s="31">
        <f>1007.68*Z12</f>
        <v>4750.858512000001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ht="13.5" customHeight="1">
      <c r="A14" s="71"/>
      <c r="B14" s="15" t="s">
        <v>2</v>
      </c>
      <c r="C14" s="34">
        <f>C13/C10/12</f>
        <v>0</v>
      </c>
      <c r="D14" s="34">
        <f>D13/D10/12</f>
        <v>0.37788</v>
      </c>
      <c r="E14" s="34">
        <f aca="true" t="shared" si="3" ref="E14:K14">E13/E10/12</f>
        <v>0.37787999999999994</v>
      </c>
      <c r="F14" s="34">
        <f t="shared" si="3"/>
        <v>0.37787999999999994</v>
      </c>
      <c r="G14" s="34">
        <f t="shared" si="3"/>
        <v>0.37788</v>
      </c>
      <c r="H14" s="34">
        <f t="shared" si="3"/>
        <v>0.37788</v>
      </c>
      <c r="I14" s="34">
        <f t="shared" si="3"/>
        <v>0.37788000000000005</v>
      </c>
      <c r="J14" s="34">
        <f t="shared" si="3"/>
        <v>0.37788</v>
      </c>
      <c r="K14" s="34">
        <f t="shared" si="3"/>
        <v>0.37788</v>
      </c>
      <c r="L14" s="34">
        <f>L13/L10/12</f>
        <v>0.37788</v>
      </c>
      <c r="M14" s="35">
        <f>M13/M10/12</f>
        <v>0.08397333333333333</v>
      </c>
      <c r="N14" s="34">
        <f aca="true" t="shared" si="4" ref="N14:W14">N13/N10/12</f>
        <v>0.25192</v>
      </c>
      <c r="O14" s="34">
        <f t="shared" si="4"/>
        <v>0.37788000000000005</v>
      </c>
      <c r="P14" s="34">
        <f t="shared" si="4"/>
        <v>0.37788</v>
      </c>
      <c r="Q14" s="35">
        <f t="shared" si="4"/>
        <v>0.08397333333333334</v>
      </c>
      <c r="R14" s="34">
        <f t="shared" si="4"/>
        <v>0.25192</v>
      </c>
      <c r="S14" s="34">
        <f t="shared" si="4"/>
        <v>0</v>
      </c>
      <c r="T14" s="34">
        <f t="shared" si="4"/>
        <v>0</v>
      </c>
      <c r="U14" s="34">
        <f>U13/U10/12</f>
        <v>0</v>
      </c>
      <c r="V14" s="34">
        <f t="shared" si="4"/>
        <v>0</v>
      </c>
      <c r="W14" s="34">
        <f t="shared" si="4"/>
        <v>0</v>
      </c>
      <c r="X14" s="34">
        <f>X13/X10/12</f>
        <v>0</v>
      </c>
      <c r="Y14" s="34">
        <f>Y13/Y10/12</f>
        <v>0</v>
      </c>
      <c r="Z14" s="34">
        <f>Z13/Z10/12</f>
        <v>0.37788000000000005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ht="15" customHeight="1" thickBot="1">
      <c r="A15" s="72"/>
      <c r="B15" s="19" t="s">
        <v>0</v>
      </c>
      <c r="C15" s="36" t="s">
        <v>18</v>
      </c>
      <c r="D15" s="36" t="s">
        <v>18</v>
      </c>
      <c r="E15" s="36" t="s">
        <v>18</v>
      </c>
      <c r="F15" s="36" t="s">
        <v>18</v>
      </c>
      <c r="G15" s="36" t="s">
        <v>18</v>
      </c>
      <c r="H15" s="36" t="s">
        <v>18</v>
      </c>
      <c r="I15" s="36" t="s">
        <v>18</v>
      </c>
      <c r="J15" s="36" t="s">
        <v>18</v>
      </c>
      <c r="K15" s="36" t="s">
        <v>18</v>
      </c>
      <c r="L15" s="36" t="s">
        <v>18</v>
      </c>
      <c r="M15" s="37" t="s">
        <v>18</v>
      </c>
      <c r="N15" s="36" t="s">
        <v>18</v>
      </c>
      <c r="O15" s="36" t="s">
        <v>18</v>
      </c>
      <c r="P15" s="36" t="s">
        <v>18</v>
      </c>
      <c r="Q15" s="37" t="s">
        <v>18</v>
      </c>
      <c r="R15" s="36" t="s">
        <v>18</v>
      </c>
      <c r="S15" s="36" t="s">
        <v>18</v>
      </c>
      <c r="T15" s="36" t="s">
        <v>18</v>
      </c>
      <c r="U15" s="36" t="s">
        <v>18</v>
      </c>
      <c r="V15" s="36" t="s">
        <v>18</v>
      </c>
      <c r="W15" s="36" t="s">
        <v>18</v>
      </c>
      <c r="X15" s="36" t="s">
        <v>18</v>
      </c>
      <c r="Y15" s="36" t="s">
        <v>18</v>
      </c>
      <c r="Z15" s="36" t="s">
        <v>18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ht="13.5" thickTop="1">
      <c r="A16" s="73" t="s">
        <v>21</v>
      </c>
      <c r="B16" s="22" t="s">
        <v>4</v>
      </c>
      <c r="C16" s="38">
        <v>0</v>
      </c>
      <c r="D16" s="39">
        <f>D11*10%/10</f>
        <v>5.336</v>
      </c>
      <c r="E16" s="39">
        <f aca="true" t="shared" si="5" ref="E16:K16">E11*10%/10</f>
        <v>5.268</v>
      </c>
      <c r="F16" s="39">
        <f t="shared" si="5"/>
        <v>5.362</v>
      </c>
      <c r="G16" s="39">
        <f t="shared" si="5"/>
        <v>5.393</v>
      </c>
      <c r="H16" s="39">
        <f>H11*10%/10</f>
        <v>7.171000000000001</v>
      </c>
      <c r="I16" s="39">
        <f t="shared" si="5"/>
        <v>5.231</v>
      </c>
      <c r="J16" s="39">
        <f t="shared" si="5"/>
        <v>4.846000000000001</v>
      </c>
      <c r="K16" s="39">
        <f t="shared" si="5"/>
        <v>4.057</v>
      </c>
      <c r="L16" s="39">
        <f aca="true" t="shared" si="6" ref="L16:R16">L11*10%/10</f>
        <v>4.019</v>
      </c>
      <c r="M16" s="40">
        <f t="shared" si="6"/>
        <v>3.353</v>
      </c>
      <c r="N16" s="38">
        <f t="shared" si="6"/>
        <v>3.428</v>
      </c>
      <c r="O16" s="39">
        <f t="shared" si="6"/>
        <v>3.3600000000000003</v>
      </c>
      <c r="P16" s="39">
        <f t="shared" si="6"/>
        <v>3.318</v>
      </c>
      <c r="Q16" s="40">
        <f t="shared" si="6"/>
        <v>4.142</v>
      </c>
      <c r="R16" s="38">
        <f t="shared" si="6"/>
        <v>5.353</v>
      </c>
      <c r="S16" s="39">
        <v>0</v>
      </c>
      <c r="T16" s="38">
        <v>0</v>
      </c>
      <c r="U16" s="39">
        <v>0</v>
      </c>
      <c r="V16" s="39">
        <v>0</v>
      </c>
      <c r="W16" s="39">
        <v>0</v>
      </c>
      <c r="X16" s="39">
        <v>0</v>
      </c>
      <c r="Y16" s="38">
        <v>0</v>
      </c>
      <c r="Z16" s="39">
        <f>Z11*10%/10</f>
        <v>10.477</v>
      </c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ht="12.75" customHeight="1">
      <c r="A17" s="74"/>
      <c r="B17" s="17" t="s">
        <v>17</v>
      </c>
      <c r="C17" s="41">
        <f>2281.73*C16</f>
        <v>0</v>
      </c>
      <c r="D17" s="42">
        <f>2281.73*D16</f>
        <v>12175.31128</v>
      </c>
      <c r="E17" s="42">
        <f aca="true" t="shared" si="7" ref="E17:K17">2281.73*E16</f>
        <v>12020.15364</v>
      </c>
      <c r="F17" s="42">
        <f t="shared" si="7"/>
        <v>12234.636260000001</v>
      </c>
      <c r="G17" s="42">
        <f t="shared" si="7"/>
        <v>12305.36989</v>
      </c>
      <c r="H17" s="42">
        <f t="shared" si="7"/>
        <v>16362.285830000003</v>
      </c>
      <c r="I17" s="42">
        <f t="shared" si="7"/>
        <v>11935.72963</v>
      </c>
      <c r="J17" s="42">
        <f t="shared" si="7"/>
        <v>11057.263580000003</v>
      </c>
      <c r="K17" s="42">
        <f t="shared" si="7"/>
        <v>9256.97861</v>
      </c>
      <c r="L17" s="42">
        <f>2281.73*L16</f>
        <v>9170.27287</v>
      </c>
      <c r="M17" s="43">
        <f>2281.73*M16</f>
        <v>7650.64069</v>
      </c>
      <c r="N17" s="41">
        <f aca="true" t="shared" si="8" ref="N17:W17">2281.73*N16</f>
        <v>7821.77044</v>
      </c>
      <c r="O17" s="42">
        <f t="shared" si="8"/>
        <v>7666.612800000001</v>
      </c>
      <c r="P17" s="42">
        <f t="shared" si="8"/>
        <v>7570.78014</v>
      </c>
      <c r="Q17" s="43">
        <f t="shared" si="8"/>
        <v>9450.92566</v>
      </c>
      <c r="R17" s="41">
        <f t="shared" si="8"/>
        <v>12214.10069</v>
      </c>
      <c r="S17" s="42">
        <f t="shared" si="8"/>
        <v>0</v>
      </c>
      <c r="T17" s="41">
        <f t="shared" si="8"/>
        <v>0</v>
      </c>
      <c r="U17" s="42">
        <f>2281.73*U16</f>
        <v>0</v>
      </c>
      <c r="V17" s="42">
        <f t="shared" si="8"/>
        <v>0</v>
      </c>
      <c r="W17" s="42">
        <f t="shared" si="8"/>
        <v>0</v>
      </c>
      <c r="X17" s="42">
        <f>2281.73*X16</f>
        <v>0</v>
      </c>
      <c r="Y17" s="41">
        <f>2281.73*Y16</f>
        <v>0</v>
      </c>
      <c r="Z17" s="42">
        <f>2281.73*Z16</f>
        <v>23905.68521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ht="15.75" customHeight="1">
      <c r="A18" s="74"/>
      <c r="B18" s="17" t="s">
        <v>2</v>
      </c>
      <c r="C18" s="41">
        <f aca="true" t="shared" si="9" ref="C18:W18">C17/C10/12</f>
        <v>0</v>
      </c>
      <c r="D18" s="42">
        <f t="shared" si="9"/>
        <v>1.9014416666666667</v>
      </c>
      <c r="E18" s="42">
        <f aca="true" t="shared" si="10" ref="E18:K18">E17/E10/12</f>
        <v>1.901441666666667</v>
      </c>
      <c r="F18" s="42">
        <f t="shared" si="10"/>
        <v>1.9014416666666667</v>
      </c>
      <c r="G18" s="42">
        <f t="shared" si="10"/>
        <v>1.901441666666667</v>
      </c>
      <c r="H18" s="42">
        <f t="shared" si="10"/>
        <v>1.901441666666667</v>
      </c>
      <c r="I18" s="42">
        <f t="shared" si="10"/>
        <v>1.9014416666666667</v>
      </c>
      <c r="J18" s="42">
        <f t="shared" si="10"/>
        <v>1.901441666666667</v>
      </c>
      <c r="K18" s="42">
        <f t="shared" si="10"/>
        <v>1.9014416666666667</v>
      </c>
      <c r="L18" s="42">
        <f t="shared" si="9"/>
        <v>1.901441666666667</v>
      </c>
      <c r="M18" s="43">
        <f>M17/M10/12</f>
        <v>1.9014416666666667</v>
      </c>
      <c r="N18" s="41">
        <f t="shared" si="9"/>
        <v>1.9014416666666667</v>
      </c>
      <c r="O18" s="42">
        <f t="shared" si="9"/>
        <v>1.901441666666667</v>
      </c>
      <c r="P18" s="42">
        <f t="shared" si="9"/>
        <v>1.9014416666666667</v>
      </c>
      <c r="Q18" s="43">
        <f t="shared" si="9"/>
        <v>1.901441666666667</v>
      </c>
      <c r="R18" s="41">
        <f t="shared" si="9"/>
        <v>1.9014416666666667</v>
      </c>
      <c r="S18" s="42">
        <f t="shared" si="9"/>
        <v>0</v>
      </c>
      <c r="T18" s="41">
        <f t="shared" si="9"/>
        <v>0</v>
      </c>
      <c r="U18" s="42">
        <f>U17/U10/12</f>
        <v>0</v>
      </c>
      <c r="V18" s="42">
        <f t="shared" si="9"/>
        <v>0</v>
      </c>
      <c r="W18" s="42">
        <f t="shared" si="9"/>
        <v>0</v>
      </c>
      <c r="X18" s="42">
        <f>X17/X10/12</f>
        <v>0</v>
      </c>
      <c r="Y18" s="41">
        <f>Y17/Y10/12</f>
        <v>0</v>
      </c>
      <c r="Z18" s="42">
        <f>Z17/Z10/12</f>
        <v>1.9014416666666667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ht="13.5" customHeight="1" thickBot="1">
      <c r="A19" s="75"/>
      <c r="B19" s="19" t="s">
        <v>0</v>
      </c>
      <c r="C19" s="36" t="s">
        <v>18</v>
      </c>
      <c r="D19" s="36" t="s">
        <v>18</v>
      </c>
      <c r="E19" s="36" t="s">
        <v>18</v>
      </c>
      <c r="F19" s="36" t="s">
        <v>18</v>
      </c>
      <c r="G19" s="36" t="s">
        <v>18</v>
      </c>
      <c r="H19" s="36" t="s">
        <v>18</v>
      </c>
      <c r="I19" s="36" t="s">
        <v>18</v>
      </c>
      <c r="J19" s="36" t="s">
        <v>18</v>
      </c>
      <c r="K19" s="36" t="s">
        <v>18</v>
      </c>
      <c r="L19" s="36" t="s">
        <v>18</v>
      </c>
      <c r="M19" s="37" t="s">
        <v>18</v>
      </c>
      <c r="N19" s="36" t="s">
        <v>18</v>
      </c>
      <c r="O19" s="36" t="s">
        <v>18</v>
      </c>
      <c r="P19" s="36" t="s">
        <v>18</v>
      </c>
      <c r="Q19" s="37" t="s">
        <v>18</v>
      </c>
      <c r="R19" s="36" t="s">
        <v>18</v>
      </c>
      <c r="S19" s="36" t="s">
        <v>18</v>
      </c>
      <c r="T19" s="36" t="s">
        <v>18</v>
      </c>
      <c r="U19" s="36" t="s">
        <v>18</v>
      </c>
      <c r="V19" s="36" t="s">
        <v>18</v>
      </c>
      <c r="W19" s="36" t="s">
        <v>18</v>
      </c>
      <c r="X19" s="36" t="s">
        <v>18</v>
      </c>
      <c r="Y19" s="36" t="s">
        <v>18</v>
      </c>
      <c r="Z19" s="36" t="s">
        <v>18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ht="15" customHeight="1" thickTop="1">
      <c r="A20" s="73" t="s">
        <v>22</v>
      </c>
      <c r="B20" s="20" t="s">
        <v>15</v>
      </c>
      <c r="C20" s="44">
        <v>202.9</v>
      </c>
      <c r="D20" s="44">
        <v>446</v>
      </c>
      <c r="E20" s="44">
        <v>436.3</v>
      </c>
      <c r="F20" s="44">
        <v>430.8</v>
      </c>
      <c r="G20" s="44">
        <v>436.9</v>
      </c>
      <c r="H20" s="44">
        <v>587.9</v>
      </c>
      <c r="I20" s="44">
        <v>432.8</v>
      </c>
      <c r="J20" s="44">
        <v>392.7</v>
      </c>
      <c r="K20" s="44">
        <v>324</v>
      </c>
      <c r="L20" s="44">
        <v>323.3</v>
      </c>
      <c r="M20" s="45">
        <v>271</v>
      </c>
      <c r="N20" s="44">
        <v>278.9</v>
      </c>
      <c r="O20" s="44">
        <v>271</v>
      </c>
      <c r="P20" s="44">
        <v>283</v>
      </c>
      <c r="Q20" s="45">
        <v>328.9</v>
      </c>
      <c r="R20" s="44">
        <v>433.8</v>
      </c>
      <c r="S20" s="44">
        <v>632.4</v>
      </c>
      <c r="T20" s="44">
        <v>640.7</v>
      </c>
      <c r="U20" s="44">
        <v>424.1</v>
      </c>
      <c r="V20" s="44">
        <v>424.1</v>
      </c>
      <c r="W20" s="44">
        <v>421.2</v>
      </c>
      <c r="X20" s="44">
        <v>425.8</v>
      </c>
      <c r="Y20" s="44">
        <v>635</v>
      </c>
      <c r="Z20" s="44">
        <v>961.3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ht="12.75">
      <c r="A21" s="74"/>
      <c r="B21" s="16" t="s">
        <v>4</v>
      </c>
      <c r="C21" s="44">
        <f>C20*0.16</f>
        <v>32.464</v>
      </c>
      <c r="D21" s="44">
        <f>D20*0.08</f>
        <v>35.68</v>
      </c>
      <c r="E21" s="44">
        <f>E20*0.08</f>
        <v>34.904</v>
      </c>
      <c r="F21" s="44">
        <f>F20*0.09</f>
        <v>38.772</v>
      </c>
      <c r="G21" s="44">
        <f aca="true" t="shared" si="11" ref="G21:L21">G20*0.09</f>
        <v>39.321</v>
      </c>
      <c r="H21" s="44">
        <f t="shared" si="11"/>
        <v>52.910999999999994</v>
      </c>
      <c r="I21" s="44">
        <f t="shared" si="11"/>
        <v>38.952</v>
      </c>
      <c r="J21" s="44">
        <f t="shared" si="11"/>
        <v>35.342999999999996</v>
      </c>
      <c r="K21" s="44">
        <f t="shared" si="11"/>
        <v>29.16</v>
      </c>
      <c r="L21" s="44">
        <f t="shared" si="11"/>
        <v>29.097</v>
      </c>
      <c r="M21" s="45">
        <f>M20*0.09</f>
        <v>24.39</v>
      </c>
      <c r="N21" s="44">
        <f>N20*0.1</f>
        <v>27.89</v>
      </c>
      <c r="O21" s="44">
        <f>O20*0.09</f>
        <v>24.39</v>
      </c>
      <c r="P21" s="44">
        <f>P20*0.09</f>
        <v>25.47</v>
      </c>
      <c r="Q21" s="45">
        <f>Q20*0.1</f>
        <v>32.89</v>
      </c>
      <c r="R21" s="44">
        <f>R20*0.09</f>
        <v>39.042</v>
      </c>
      <c r="S21" s="44">
        <f>S20*0.12</f>
        <v>75.88799999999999</v>
      </c>
      <c r="T21" s="44">
        <f aca="true" t="shared" si="12" ref="T21:Y21">T20*0.15</f>
        <v>96.105</v>
      </c>
      <c r="U21" s="44">
        <f>U20*0.2</f>
        <v>84.82000000000001</v>
      </c>
      <c r="V21" s="44">
        <f t="shared" si="12"/>
        <v>63.615</v>
      </c>
      <c r="W21" s="44">
        <f t="shared" si="12"/>
        <v>63.17999999999999</v>
      </c>
      <c r="X21" s="44">
        <f t="shared" si="12"/>
        <v>63.87</v>
      </c>
      <c r="Y21" s="44">
        <f t="shared" si="12"/>
        <v>95.25</v>
      </c>
      <c r="Z21" s="44">
        <f>Z20*0.09</f>
        <v>86.517</v>
      </c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ht="13.5" customHeight="1">
      <c r="A22" s="74"/>
      <c r="B22" s="17" t="s">
        <v>17</v>
      </c>
      <c r="C22" s="46">
        <f>445.14*C21</f>
        <v>14451.024959999999</v>
      </c>
      <c r="D22" s="46">
        <f>445.14*D21</f>
        <v>15882.5952</v>
      </c>
      <c r="E22" s="46">
        <f aca="true" t="shared" si="13" ref="E22:K22">445.14*E21</f>
        <v>15537.166560000001</v>
      </c>
      <c r="F22" s="46">
        <f t="shared" si="13"/>
        <v>17258.96808</v>
      </c>
      <c r="G22" s="46">
        <f t="shared" si="13"/>
        <v>17503.34994</v>
      </c>
      <c r="H22" s="46">
        <f t="shared" si="13"/>
        <v>23552.802539999997</v>
      </c>
      <c r="I22" s="46">
        <f t="shared" si="13"/>
        <v>17339.093279999997</v>
      </c>
      <c r="J22" s="46">
        <f t="shared" si="13"/>
        <v>15732.583019999998</v>
      </c>
      <c r="K22" s="46">
        <f t="shared" si="13"/>
        <v>12980.2824</v>
      </c>
      <c r="L22" s="46">
        <f>445.14*L21</f>
        <v>12952.238580000001</v>
      </c>
      <c r="M22" s="47">
        <f>445.14*M21</f>
        <v>10856.9646</v>
      </c>
      <c r="N22" s="46">
        <f aca="true" t="shared" si="14" ref="N22:W22">445.14*N21</f>
        <v>12414.9546</v>
      </c>
      <c r="O22" s="42">
        <f t="shared" si="14"/>
        <v>10856.9646</v>
      </c>
      <c r="P22" s="42">
        <f t="shared" si="14"/>
        <v>11337.7158</v>
      </c>
      <c r="Q22" s="47">
        <f t="shared" si="14"/>
        <v>14640.6546</v>
      </c>
      <c r="R22" s="46">
        <f t="shared" si="14"/>
        <v>17379.15588</v>
      </c>
      <c r="S22" s="42">
        <f t="shared" si="14"/>
        <v>33780.78431999999</v>
      </c>
      <c r="T22" s="46">
        <f t="shared" si="14"/>
        <v>42780.1797</v>
      </c>
      <c r="U22" s="42">
        <f>445.14*U21</f>
        <v>37756.7748</v>
      </c>
      <c r="V22" s="42">
        <f t="shared" si="14"/>
        <v>28317.5811</v>
      </c>
      <c r="W22" s="42">
        <f t="shared" si="14"/>
        <v>28123.945199999995</v>
      </c>
      <c r="X22" s="42">
        <f>445.14*X21</f>
        <v>28431.0918</v>
      </c>
      <c r="Y22" s="46">
        <f>445.14*Y21</f>
        <v>42399.585</v>
      </c>
      <c r="Z22" s="42">
        <f>445.14*Z21</f>
        <v>38512.177379999994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ht="16.5" customHeight="1">
      <c r="A23" s="74"/>
      <c r="B23" s="17" t="s">
        <v>2</v>
      </c>
      <c r="C23" s="41">
        <f aca="true" t="shared" si="15" ref="C23:W23">C22/C10/12</f>
        <v>4.629958016147635</v>
      </c>
      <c r="D23" s="41">
        <f t="shared" si="15"/>
        <v>2.480415292353823</v>
      </c>
      <c r="E23" s="41">
        <f aca="true" t="shared" si="16" ref="E23:K23">E22/E10/12</f>
        <v>2.45779020501139</v>
      </c>
      <c r="F23" s="41">
        <f t="shared" si="16"/>
        <v>2.6822964192465495</v>
      </c>
      <c r="G23" s="41">
        <f t="shared" si="16"/>
        <v>2.7046402651585395</v>
      </c>
      <c r="H23" s="41">
        <f t="shared" si="16"/>
        <v>2.7370430135267045</v>
      </c>
      <c r="I23" s="41">
        <f t="shared" si="16"/>
        <v>2.7622336838080668</v>
      </c>
      <c r="J23" s="41">
        <f t="shared" si="16"/>
        <v>2.7054242364836973</v>
      </c>
      <c r="K23" s="41">
        <f t="shared" si="16"/>
        <v>2.666231698299236</v>
      </c>
      <c r="L23" s="41">
        <f t="shared" si="15"/>
        <v>2.6856263125155517</v>
      </c>
      <c r="M23" s="43">
        <f>M22/M10/12</f>
        <v>2.698321055770951</v>
      </c>
      <c r="N23" s="41">
        <f t="shared" si="15"/>
        <v>3.018026691948658</v>
      </c>
      <c r="O23" s="42">
        <f t="shared" si="15"/>
        <v>2.6926995535714284</v>
      </c>
      <c r="P23" s="42">
        <f t="shared" si="15"/>
        <v>2.847527576853526</v>
      </c>
      <c r="Q23" s="43">
        <f t="shared" si="15"/>
        <v>2.945568686624819</v>
      </c>
      <c r="R23" s="41">
        <f t="shared" si="15"/>
        <v>2.7055165141042408</v>
      </c>
      <c r="S23" s="42">
        <f t="shared" si="15"/>
        <v>4.6285191713252205</v>
      </c>
      <c r="T23" s="41">
        <f t="shared" si="15"/>
        <v>5.3248916728902165</v>
      </c>
      <c r="U23" s="42">
        <f>U22/U10/12</f>
        <v>4.661330222222222</v>
      </c>
      <c r="V23" s="42">
        <f t="shared" si="15"/>
        <v>5.407420772227315</v>
      </c>
      <c r="W23" s="42">
        <f t="shared" si="15"/>
        <v>5.371675681870272</v>
      </c>
      <c r="X23" s="42">
        <f>X22/X10/12</f>
        <v>5.311046065904505</v>
      </c>
      <c r="Y23" s="41">
        <f>Y22/Y10/12</f>
        <v>5.279884563658099</v>
      </c>
      <c r="Z23" s="42">
        <f>Z22/Z10/12</f>
        <v>3.0632319509401538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ht="17.25" customHeight="1" thickBot="1">
      <c r="A24" s="75"/>
      <c r="B24" s="19" t="s">
        <v>0</v>
      </c>
      <c r="C24" s="36" t="s">
        <v>19</v>
      </c>
      <c r="D24" s="36" t="s">
        <v>19</v>
      </c>
      <c r="E24" s="36" t="s">
        <v>19</v>
      </c>
      <c r="F24" s="36" t="s">
        <v>19</v>
      </c>
      <c r="G24" s="36" t="s">
        <v>19</v>
      </c>
      <c r="H24" s="36" t="s">
        <v>19</v>
      </c>
      <c r="I24" s="36" t="s">
        <v>19</v>
      </c>
      <c r="J24" s="36" t="s">
        <v>19</v>
      </c>
      <c r="K24" s="36" t="s">
        <v>19</v>
      </c>
      <c r="L24" s="36" t="s">
        <v>19</v>
      </c>
      <c r="M24" s="37" t="s">
        <v>19</v>
      </c>
      <c r="N24" s="36" t="s">
        <v>19</v>
      </c>
      <c r="O24" s="36" t="s">
        <v>19</v>
      </c>
      <c r="P24" s="36" t="s">
        <v>19</v>
      </c>
      <c r="Q24" s="37" t="s">
        <v>19</v>
      </c>
      <c r="R24" s="36" t="s">
        <v>19</v>
      </c>
      <c r="S24" s="36" t="s">
        <v>19</v>
      </c>
      <c r="T24" s="36" t="s">
        <v>19</v>
      </c>
      <c r="U24" s="36" t="s">
        <v>19</v>
      </c>
      <c r="V24" s="36" t="s">
        <v>19</v>
      </c>
      <c r="W24" s="36" t="s">
        <v>19</v>
      </c>
      <c r="X24" s="36" t="s">
        <v>19</v>
      </c>
      <c r="Y24" s="36" t="s">
        <v>19</v>
      </c>
      <c r="Z24" s="36" t="s">
        <v>19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ht="13.5" thickTop="1">
      <c r="A25" s="70" t="s">
        <v>23</v>
      </c>
      <c r="B25" s="18" t="s">
        <v>4</v>
      </c>
      <c r="C25" s="48">
        <f>C11*0.25%</f>
        <v>0.6502500000000001</v>
      </c>
      <c r="D25" s="48">
        <f>D11*0.25%</f>
        <v>1.334</v>
      </c>
      <c r="E25" s="48">
        <f aca="true" t="shared" si="17" ref="E25:K25">E11*0.25%</f>
        <v>1.317</v>
      </c>
      <c r="F25" s="48">
        <f t="shared" si="17"/>
        <v>1.3405000000000002</v>
      </c>
      <c r="G25" s="48">
        <f t="shared" si="17"/>
        <v>1.34825</v>
      </c>
      <c r="H25" s="48">
        <f>H11*0.25%</f>
        <v>1.79275</v>
      </c>
      <c r="I25" s="48">
        <f t="shared" si="17"/>
        <v>1.3077500000000002</v>
      </c>
      <c r="J25" s="48">
        <f t="shared" si="17"/>
        <v>1.2115</v>
      </c>
      <c r="K25" s="48">
        <f t="shared" si="17"/>
        <v>1.01425</v>
      </c>
      <c r="L25" s="48">
        <f>L11*0.25%</f>
        <v>1.00475</v>
      </c>
      <c r="M25" s="50">
        <f>M11*0.1%</f>
        <v>0.33530000000000004</v>
      </c>
      <c r="N25" s="48">
        <f>N11*0.25%</f>
        <v>0.8570000000000001</v>
      </c>
      <c r="O25" s="49">
        <f>O11*0.25%</f>
        <v>0.84</v>
      </c>
      <c r="P25" s="49">
        <f>P11*0.25%</f>
        <v>0.8295</v>
      </c>
      <c r="Q25" s="50">
        <f>Q11*0.1%</f>
        <v>0.4142</v>
      </c>
      <c r="R25" s="48">
        <f>R11*0.25%</f>
        <v>1.33825</v>
      </c>
      <c r="S25" s="49">
        <f aca="true" t="shared" si="18" ref="S25:Z25">S11*0.25%</f>
        <v>1.5205000000000002</v>
      </c>
      <c r="T25" s="48">
        <f t="shared" si="18"/>
        <v>1.67375</v>
      </c>
      <c r="U25" s="49">
        <f>U11*0.25%</f>
        <v>1.6875</v>
      </c>
      <c r="V25" s="49">
        <f t="shared" si="18"/>
        <v>1.091</v>
      </c>
      <c r="W25" s="49">
        <f t="shared" si="18"/>
        <v>1.09075</v>
      </c>
      <c r="X25" s="49">
        <f t="shared" si="18"/>
        <v>1.11525</v>
      </c>
      <c r="Y25" s="48">
        <f t="shared" si="18"/>
        <v>1.673</v>
      </c>
      <c r="Z25" s="49">
        <f t="shared" si="18"/>
        <v>2.61925</v>
      </c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ht="16.5" customHeight="1">
      <c r="A26" s="71"/>
      <c r="B26" s="15" t="s">
        <v>17</v>
      </c>
      <c r="C26" s="51">
        <f>71.18*C25</f>
        <v>46.28479500000001</v>
      </c>
      <c r="D26" s="51">
        <f>71.18*D25</f>
        <v>94.95412000000002</v>
      </c>
      <c r="E26" s="51">
        <f aca="true" t="shared" si="19" ref="E26:K26">71.18*E25</f>
        <v>93.74406</v>
      </c>
      <c r="F26" s="51">
        <f t="shared" si="19"/>
        <v>95.41679000000002</v>
      </c>
      <c r="G26" s="51">
        <f t="shared" si="19"/>
        <v>95.968435</v>
      </c>
      <c r="H26" s="51">
        <f t="shared" si="19"/>
        <v>127.60794500000002</v>
      </c>
      <c r="I26" s="51">
        <f t="shared" si="19"/>
        <v>93.08564500000003</v>
      </c>
      <c r="J26" s="51">
        <f t="shared" si="19"/>
        <v>86.23457</v>
      </c>
      <c r="K26" s="51">
        <f t="shared" si="19"/>
        <v>72.19431500000002</v>
      </c>
      <c r="L26" s="51">
        <f>71.18*L25</f>
        <v>71.518105</v>
      </c>
      <c r="M26" s="53">
        <f>71.18*M25</f>
        <v>23.866654000000004</v>
      </c>
      <c r="N26" s="51">
        <f aca="true" t="shared" si="20" ref="N26:W26">71.18*N25</f>
        <v>61.00126000000001</v>
      </c>
      <c r="O26" s="52">
        <f t="shared" si="20"/>
        <v>59.7912</v>
      </c>
      <c r="P26" s="52">
        <f t="shared" si="20"/>
        <v>59.04381000000001</v>
      </c>
      <c r="Q26" s="53">
        <f t="shared" si="20"/>
        <v>29.482756000000002</v>
      </c>
      <c r="R26" s="51">
        <f t="shared" si="20"/>
        <v>95.256635</v>
      </c>
      <c r="S26" s="52">
        <f t="shared" si="20"/>
        <v>108.22919000000002</v>
      </c>
      <c r="T26" s="51">
        <f t="shared" si="20"/>
        <v>119.13752500000001</v>
      </c>
      <c r="U26" s="52">
        <f>71.18*U25</f>
        <v>120.11625000000001</v>
      </c>
      <c r="V26" s="52">
        <f t="shared" si="20"/>
        <v>77.65738</v>
      </c>
      <c r="W26" s="52">
        <f t="shared" si="20"/>
        <v>77.63958500000001</v>
      </c>
      <c r="X26" s="52">
        <f>71.18*X25</f>
        <v>79.38349500000001</v>
      </c>
      <c r="Y26" s="51">
        <f>71.18*Y25</f>
        <v>119.08414000000002</v>
      </c>
      <c r="Z26" s="52">
        <f>71.18*Z25</f>
        <v>186.438215</v>
      </c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ht="17.25" customHeight="1">
      <c r="A27" s="71"/>
      <c r="B27" s="15" t="s">
        <v>2</v>
      </c>
      <c r="C27" s="51">
        <f aca="true" t="shared" si="21" ref="C27:W27">C26/C10/12</f>
        <v>0.01482916666666667</v>
      </c>
      <c r="D27" s="51">
        <f t="shared" si="21"/>
        <v>0.01482916666666667</v>
      </c>
      <c r="E27" s="51">
        <f aca="true" t="shared" si="22" ref="E27:K27">E26/E10/12</f>
        <v>0.01482916666666667</v>
      </c>
      <c r="F27" s="51">
        <f t="shared" si="22"/>
        <v>0.01482916666666667</v>
      </c>
      <c r="G27" s="51">
        <f t="shared" si="22"/>
        <v>0.01482916666666667</v>
      </c>
      <c r="H27" s="51">
        <f t="shared" si="22"/>
        <v>0.01482916666666667</v>
      </c>
      <c r="I27" s="51">
        <f t="shared" si="22"/>
        <v>0.014829166666666671</v>
      </c>
      <c r="J27" s="51">
        <f t="shared" si="22"/>
        <v>0.014829166666666666</v>
      </c>
      <c r="K27" s="51">
        <f t="shared" si="22"/>
        <v>0.014829166666666671</v>
      </c>
      <c r="L27" s="51">
        <f t="shared" si="21"/>
        <v>0.01482916666666667</v>
      </c>
      <c r="M27" s="53">
        <f>M26/M10/12</f>
        <v>0.0059316666666666676</v>
      </c>
      <c r="N27" s="51">
        <f t="shared" si="21"/>
        <v>0.01482916666666667</v>
      </c>
      <c r="O27" s="52">
        <f t="shared" si="21"/>
        <v>0.014829166666666666</v>
      </c>
      <c r="P27" s="52">
        <f t="shared" si="21"/>
        <v>0.01482916666666667</v>
      </c>
      <c r="Q27" s="53">
        <f t="shared" si="21"/>
        <v>0.0059316666666666676</v>
      </c>
      <c r="R27" s="51">
        <f t="shared" si="21"/>
        <v>0.01482916666666667</v>
      </c>
      <c r="S27" s="52">
        <f t="shared" si="21"/>
        <v>0.01482916666666667</v>
      </c>
      <c r="T27" s="51">
        <f t="shared" si="21"/>
        <v>0.01482916666666667</v>
      </c>
      <c r="U27" s="52">
        <f>U26/U10/12</f>
        <v>0.01482916666666667</v>
      </c>
      <c r="V27" s="52">
        <f t="shared" si="21"/>
        <v>0.01482916666666667</v>
      </c>
      <c r="W27" s="52">
        <f t="shared" si="21"/>
        <v>0.01482916666666667</v>
      </c>
      <c r="X27" s="52">
        <f>X26/X10/12</f>
        <v>0.01482916666666667</v>
      </c>
      <c r="Y27" s="51">
        <f>Y26/Y10/12</f>
        <v>0.01482916666666667</v>
      </c>
      <c r="Z27" s="52">
        <f>Z26/Z10/12</f>
        <v>0.014829166666666666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ht="18" customHeight="1" thickBot="1">
      <c r="A28" s="72"/>
      <c r="B28" s="19" t="s">
        <v>0</v>
      </c>
      <c r="C28" s="36" t="s">
        <v>18</v>
      </c>
      <c r="D28" s="36" t="s">
        <v>18</v>
      </c>
      <c r="E28" s="36" t="s">
        <v>18</v>
      </c>
      <c r="F28" s="36" t="s">
        <v>18</v>
      </c>
      <c r="G28" s="36" t="s">
        <v>18</v>
      </c>
      <c r="H28" s="36" t="s">
        <v>18</v>
      </c>
      <c r="I28" s="36" t="s">
        <v>18</v>
      </c>
      <c r="J28" s="36" t="s">
        <v>18</v>
      </c>
      <c r="K28" s="36" t="s">
        <v>18</v>
      </c>
      <c r="L28" s="36" t="s">
        <v>18</v>
      </c>
      <c r="M28" s="37" t="s">
        <v>18</v>
      </c>
      <c r="N28" s="36" t="s">
        <v>18</v>
      </c>
      <c r="O28" s="36" t="s">
        <v>18</v>
      </c>
      <c r="P28" s="36" t="s">
        <v>18</v>
      </c>
      <c r="Q28" s="37" t="s">
        <v>18</v>
      </c>
      <c r="R28" s="36" t="s">
        <v>18</v>
      </c>
      <c r="S28" s="36" t="s">
        <v>18</v>
      </c>
      <c r="T28" s="36" t="s">
        <v>18</v>
      </c>
      <c r="U28" s="36" t="s">
        <v>18</v>
      </c>
      <c r="V28" s="36" t="s">
        <v>18</v>
      </c>
      <c r="W28" s="36" t="s">
        <v>18</v>
      </c>
      <c r="X28" s="36" t="s">
        <v>18</v>
      </c>
      <c r="Y28" s="36" t="s">
        <v>18</v>
      </c>
      <c r="Z28" s="36" t="s">
        <v>18</v>
      </c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ht="13.5" thickTop="1">
      <c r="A29" s="70" t="s">
        <v>24</v>
      </c>
      <c r="B29" s="18" t="s">
        <v>5</v>
      </c>
      <c r="C29" s="48">
        <f>C11*0.7%</f>
        <v>1.8207</v>
      </c>
      <c r="D29" s="48">
        <f aca="true" t="shared" si="23" ref="D29:L29">D11*0.7%</f>
        <v>3.7352</v>
      </c>
      <c r="E29" s="48">
        <f t="shared" si="23"/>
        <v>3.6875999999999993</v>
      </c>
      <c r="F29" s="48">
        <f t="shared" si="23"/>
        <v>3.7534</v>
      </c>
      <c r="G29" s="48">
        <f t="shared" si="23"/>
        <v>3.7750999999999992</v>
      </c>
      <c r="H29" s="48">
        <f>H11*0.7%</f>
        <v>5.019699999999999</v>
      </c>
      <c r="I29" s="48">
        <f t="shared" si="23"/>
        <v>3.6616999999999997</v>
      </c>
      <c r="J29" s="48">
        <f t="shared" si="23"/>
        <v>3.3922</v>
      </c>
      <c r="K29" s="48">
        <f t="shared" si="23"/>
        <v>2.8398999999999996</v>
      </c>
      <c r="L29" s="48">
        <f t="shared" si="23"/>
        <v>2.8132999999999995</v>
      </c>
      <c r="M29" s="50">
        <f>M11*0.1%</f>
        <v>0.33530000000000004</v>
      </c>
      <c r="N29" s="48">
        <f>N11*0.48%</f>
        <v>1.64544</v>
      </c>
      <c r="O29" s="49">
        <f>O10*0.48%</f>
        <v>1.6127999999999998</v>
      </c>
      <c r="P29" s="49">
        <f>P10*0.48%</f>
        <v>1.5926399999999998</v>
      </c>
      <c r="Q29" s="50">
        <f>Q11*0.1%</f>
        <v>0.4142</v>
      </c>
      <c r="R29" s="48">
        <f>R11*0.48%</f>
        <v>2.5694399999999997</v>
      </c>
      <c r="S29" s="49">
        <f>S10*0.48%</f>
        <v>2.91936</v>
      </c>
      <c r="T29" s="48">
        <f>T11*0.48%</f>
        <v>3.2135999999999996</v>
      </c>
      <c r="U29" s="49">
        <f>U10*0.48%</f>
        <v>3.2399999999999998</v>
      </c>
      <c r="V29" s="49">
        <f>V10*0.48%</f>
        <v>2.0947199999999997</v>
      </c>
      <c r="W29" s="49">
        <f>W10*0.48%</f>
        <v>2.0942399999999997</v>
      </c>
      <c r="X29" s="49">
        <f>X10*0.48%</f>
        <v>2.14128</v>
      </c>
      <c r="Y29" s="48">
        <f>Y11*0.48%</f>
        <v>3.21216</v>
      </c>
      <c r="Z29" s="49">
        <f>Z10*0.48%</f>
        <v>5.02896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ht="15" customHeight="1">
      <c r="A30" s="71"/>
      <c r="B30" s="15" t="s">
        <v>17</v>
      </c>
      <c r="C30" s="51">
        <f>45.32*C29</f>
        <v>82.514124</v>
      </c>
      <c r="D30" s="51">
        <f>45.32*D29</f>
        <v>169.27926399999998</v>
      </c>
      <c r="E30" s="51">
        <f aca="true" t="shared" si="24" ref="E30:K30">45.32*E29</f>
        <v>167.12203199999996</v>
      </c>
      <c r="F30" s="51">
        <f t="shared" si="24"/>
        <v>170.104088</v>
      </c>
      <c r="G30" s="51">
        <f t="shared" si="24"/>
        <v>171.08753199999995</v>
      </c>
      <c r="H30" s="51">
        <f t="shared" si="24"/>
        <v>227.49280399999998</v>
      </c>
      <c r="I30" s="51">
        <f t="shared" si="24"/>
        <v>165.948244</v>
      </c>
      <c r="J30" s="51">
        <f t="shared" si="24"/>
        <v>153.734504</v>
      </c>
      <c r="K30" s="51">
        <f t="shared" si="24"/>
        <v>128.70426799999998</v>
      </c>
      <c r="L30" s="51">
        <f>45.32*L29</f>
        <v>127.49875599999997</v>
      </c>
      <c r="M30" s="53">
        <f>45.32*M29</f>
        <v>15.195796000000001</v>
      </c>
      <c r="N30" s="51">
        <f aca="true" t="shared" si="25" ref="N30:W30">45.32*N29</f>
        <v>74.5713408</v>
      </c>
      <c r="O30" s="52">
        <f t="shared" si="25"/>
        <v>73.092096</v>
      </c>
      <c r="P30" s="52">
        <f t="shared" si="25"/>
        <v>72.1784448</v>
      </c>
      <c r="Q30" s="53">
        <f t="shared" si="25"/>
        <v>18.771544000000002</v>
      </c>
      <c r="R30" s="51">
        <f t="shared" si="25"/>
        <v>116.44702079999999</v>
      </c>
      <c r="S30" s="52">
        <f t="shared" si="25"/>
        <v>132.30539520000002</v>
      </c>
      <c r="T30" s="51">
        <f t="shared" si="25"/>
        <v>145.64035199999998</v>
      </c>
      <c r="U30" s="52">
        <f>45.32*U29</f>
        <v>146.83679999999998</v>
      </c>
      <c r="V30" s="52">
        <f t="shared" si="25"/>
        <v>94.93271039999999</v>
      </c>
      <c r="W30" s="52">
        <f t="shared" si="25"/>
        <v>94.91095679999998</v>
      </c>
      <c r="X30" s="52">
        <f>45.32*X29</f>
        <v>97.0428096</v>
      </c>
      <c r="Y30" s="51">
        <f>45.32*Y29</f>
        <v>145.5750912</v>
      </c>
      <c r="Z30" s="52">
        <f>45.32*Z29</f>
        <v>227.91246719999998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ht="17.25" customHeight="1">
      <c r="A31" s="71"/>
      <c r="B31" s="15" t="s">
        <v>2</v>
      </c>
      <c r="C31" s="51">
        <f aca="true" t="shared" si="26" ref="C31:W31">C30/C10/12</f>
        <v>0.026436666666666664</v>
      </c>
      <c r="D31" s="51">
        <f t="shared" si="26"/>
        <v>0.026436666666666664</v>
      </c>
      <c r="E31" s="51">
        <f aca="true" t="shared" si="27" ref="E31:K31">E30/E10/12</f>
        <v>0.026436666666666664</v>
      </c>
      <c r="F31" s="51">
        <f t="shared" si="27"/>
        <v>0.026436666666666664</v>
      </c>
      <c r="G31" s="51">
        <f t="shared" si="27"/>
        <v>0.026436666666666664</v>
      </c>
      <c r="H31" s="51">
        <f t="shared" si="27"/>
        <v>0.026436666666666664</v>
      </c>
      <c r="I31" s="51">
        <f t="shared" si="27"/>
        <v>0.026436666666666664</v>
      </c>
      <c r="J31" s="51">
        <f t="shared" si="27"/>
        <v>0.026436666666666664</v>
      </c>
      <c r="K31" s="51">
        <f t="shared" si="27"/>
        <v>0.026436666666666664</v>
      </c>
      <c r="L31" s="51">
        <f t="shared" si="26"/>
        <v>0.026436666666666664</v>
      </c>
      <c r="M31" s="53">
        <f>M30/M10/12</f>
        <v>0.0037766666666666673</v>
      </c>
      <c r="N31" s="51">
        <f t="shared" si="26"/>
        <v>0.018128000000000002</v>
      </c>
      <c r="O31" s="52">
        <f t="shared" si="26"/>
        <v>0.018128000000000002</v>
      </c>
      <c r="P31" s="52">
        <f t="shared" si="26"/>
        <v>0.018128</v>
      </c>
      <c r="Q31" s="53">
        <f t="shared" si="26"/>
        <v>0.0037766666666666673</v>
      </c>
      <c r="R31" s="51">
        <f t="shared" si="26"/>
        <v>0.018128000000000002</v>
      </c>
      <c r="S31" s="52">
        <f t="shared" si="26"/>
        <v>0.018128000000000002</v>
      </c>
      <c r="T31" s="51">
        <f t="shared" si="26"/>
        <v>0.018128</v>
      </c>
      <c r="U31" s="52">
        <f>U30/U10/12</f>
        <v>0.018128</v>
      </c>
      <c r="V31" s="52">
        <f t="shared" si="26"/>
        <v>0.018128</v>
      </c>
      <c r="W31" s="52">
        <f t="shared" si="26"/>
        <v>0.018127999999999995</v>
      </c>
      <c r="X31" s="52">
        <f>X30/X10/12</f>
        <v>0.018128</v>
      </c>
      <c r="Y31" s="51">
        <f>Y30/Y10/12</f>
        <v>0.018128</v>
      </c>
      <c r="Z31" s="52">
        <f>Z30/Z10/12</f>
        <v>0.018128</v>
      </c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15.75" customHeight="1" thickBot="1">
      <c r="A32" s="72"/>
      <c r="B32" s="19" t="s">
        <v>0</v>
      </c>
      <c r="C32" s="36" t="s">
        <v>18</v>
      </c>
      <c r="D32" s="36" t="s">
        <v>18</v>
      </c>
      <c r="E32" s="36" t="s">
        <v>18</v>
      </c>
      <c r="F32" s="36" t="s">
        <v>18</v>
      </c>
      <c r="G32" s="36" t="s">
        <v>18</v>
      </c>
      <c r="H32" s="36" t="s">
        <v>18</v>
      </c>
      <c r="I32" s="36" t="s">
        <v>18</v>
      </c>
      <c r="J32" s="36" t="s">
        <v>18</v>
      </c>
      <c r="K32" s="36" t="s">
        <v>18</v>
      </c>
      <c r="L32" s="36" t="s">
        <v>18</v>
      </c>
      <c r="M32" s="37" t="s">
        <v>18</v>
      </c>
      <c r="N32" s="36" t="s">
        <v>18</v>
      </c>
      <c r="O32" s="36" t="s">
        <v>18</v>
      </c>
      <c r="P32" s="36" t="s">
        <v>18</v>
      </c>
      <c r="Q32" s="37" t="s">
        <v>18</v>
      </c>
      <c r="R32" s="36" t="s">
        <v>18</v>
      </c>
      <c r="S32" s="36" t="s">
        <v>18</v>
      </c>
      <c r="T32" s="36" t="s">
        <v>18</v>
      </c>
      <c r="U32" s="36" t="s">
        <v>18</v>
      </c>
      <c r="V32" s="36" t="s">
        <v>18</v>
      </c>
      <c r="W32" s="36" t="s">
        <v>18</v>
      </c>
      <c r="X32" s="36" t="s">
        <v>18</v>
      </c>
      <c r="Y32" s="36" t="s">
        <v>18</v>
      </c>
      <c r="Z32" s="36" t="s">
        <v>18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pans="1:39" ht="12.75" customHeight="1" thickTop="1">
      <c r="A33" s="73" t="s">
        <v>25</v>
      </c>
      <c r="B33" s="21" t="s">
        <v>20</v>
      </c>
      <c r="C33" s="54">
        <v>0</v>
      </c>
      <c r="D33" s="54">
        <v>16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5">
        <v>0</v>
      </c>
      <c r="N33" s="54">
        <v>0</v>
      </c>
      <c r="O33" s="49">
        <v>8</v>
      </c>
      <c r="P33" s="49">
        <v>0</v>
      </c>
      <c r="Q33" s="55">
        <v>0</v>
      </c>
      <c r="R33" s="54">
        <v>0</v>
      </c>
      <c r="S33" s="49">
        <v>0</v>
      </c>
      <c r="T33" s="54">
        <v>0</v>
      </c>
      <c r="U33" s="49">
        <v>0</v>
      </c>
      <c r="V33" s="49">
        <v>0</v>
      </c>
      <c r="W33" s="49">
        <v>0</v>
      </c>
      <c r="X33" s="49">
        <v>0</v>
      </c>
      <c r="Y33" s="54">
        <v>0</v>
      </c>
      <c r="Z33" s="49">
        <v>0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ht="12.75" customHeight="1">
      <c r="A34" s="74"/>
      <c r="B34" s="13" t="s">
        <v>4</v>
      </c>
      <c r="C34" s="56">
        <f>C33*10%</f>
        <v>0</v>
      </c>
      <c r="D34" s="56">
        <f>D33*10%</f>
        <v>1.6</v>
      </c>
      <c r="E34" s="56">
        <f aca="true" t="shared" si="28" ref="E34:K34">E33*10%</f>
        <v>0</v>
      </c>
      <c r="F34" s="56">
        <f t="shared" si="28"/>
        <v>0</v>
      </c>
      <c r="G34" s="56">
        <f t="shared" si="28"/>
        <v>0</v>
      </c>
      <c r="H34" s="56">
        <f t="shared" si="28"/>
        <v>0</v>
      </c>
      <c r="I34" s="56">
        <f t="shared" si="28"/>
        <v>0</v>
      </c>
      <c r="J34" s="56">
        <f t="shared" si="28"/>
        <v>0</v>
      </c>
      <c r="K34" s="56">
        <f t="shared" si="28"/>
        <v>0</v>
      </c>
      <c r="L34" s="56">
        <f>L33*10%</f>
        <v>0</v>
      </c>
      <c r="M34" s="57">
        <f>M33*0.07</f>
        <v>0</v>
      </c>
      <c r="N34" s="56">
        <f>N33*15%</f>
        <v>0</v>
      </c>
      <c r="O34" s="56">
        <f>O33*0.2</f>
        <v>1.6</v>
      </c>
      <c r="P34" s="56">
        <f>P33*0.08</f>
        <v>0</v>
      </c>
      <c r="Q34" s="57">
        <f>Q33*0.05</f>
        <v>0</v>
      </c>
      <c r="R34" s="56">
        <f>R33*10%</f>
        <v>0</v>
      </c>
      <c r="S34" s="52">
        <v>0</v>
      </c>
      <c r="T34" s="56">
        <f>T33*10%</f>
        <v>0</v>
      </c>
      <c r="U34" s="56">
        <f>U33*0.15</f>
        <v>0</v>
      </c>
      <c r="V34" s="56">
        <f>V33*0.15</f>
        <v>0</v>
      </c>
      <c r="W34" s="56">
        <f>W33*0.05</f>
        <v>0</v>
      </c>
      <c r="X34" s="52">
        <v>0</v>
      </c>
      <c r="Y34" s="56">
        <f>Y33*10%</f>
        <v>0</v>
      </c>
      <c r="Z34" s="56">
        <f>Z33*0.15</f>
        <v>0</v>
      </c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ht="18.75" customHeight="1">
      <c r="A35" s="74"/>
      <c r="B35" s="12" t="s">
        <v>1</v>
      </c>
      <c r="C35" s="58">
        <f aca="true" t="shared" si="29" ref="C35:L35">C34*1209.48</f>
        <v>0</v>
      </c>
      <c r="D35" s="58">
        <f t="shared" si="29"/>
        <v>1935.1680000000001</v>
      </c>
      <c r="E35" s="58">
        <f t="shared" si="29"/>
        <v>0</v>
      </c>
      <c r="F35" s="58">
        <f t="shared" si="29"/>
        <v>0</v>
      </c>
      <c r="G35" s="58">
        <f t="shared" si="29"/>
        <v>0</v>
      </c>
      <c r="H35" s="58">
        <f t="shared" si="29"/>
        <v>0</v>
      </c>
      <c r="I35" s="58">
        <f t="shared" si="29"/>
        <v>0</v>
      </c>
      <c r="J35" s="58">
        <f t="shared" si="29"/>
        <v>0</v>
      </c>
      <c r="K35" s="58">
        <f t="shared" si="29"/>
        <v>0</v>
      </c>
      <c r="L35" s="58">
        <f t="shared" si="29"/>
        <v>0</v>
      </c>
      <c r="M35" s="59">
        <f aca="true" t="shared" si="30" ref="M35:R35">M34*1209.48</f>
        <v>0</v>
      </c>
      <c r="N35" s="58">
        <f t="shared" si="30"/>
        <v>0</v>
      </c>
      <c r="O35" s="58">
        <f t="shared" si="30"/>
        <v>1935.1680000000001</v>
      </c>
      <c r="P35" s="58">
        <f t="shared" si="30"/>
        <v>0</v>
      </c>
      <c r="Q35" s="59">
        <f t="shared" si="30"/>
        <v>0</v>
      </c>
      <c r="R35" s="58">
        <f t="shared" si="30"/>
        <v>0</v>
      </c>
      <c r="S35" s="52">
        <v>0</v>
      </c>
      <c r="T35" s="58">
        <f>T34*1209.48</f>
        <v>0</v>
      </c>
      <c r="U35" s="58">
        <f>U34*1209.48</f>
        <v>0</v>
      </c>
      <c r="V35" s="58">
        <f>V34*1209.48</f>
        <v>0</v>
      </c>
      <c r="W35" s="58">
        <f>W34*1209.48</f>
        <v>0</v>
      </c>
      <c r="X35" s="52">
        <v>0</v>
      </c>
      <c r="Y35" s="58">
        <f>Y34*1209.48</f>
        <v>0</v>
      </c>
      <c r="Z35" s="58">
        <f>Z34*1209.48</f>
        <v>0</v>
      </c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39" ht="18" customHeight="1">
      <c r="A36" s="74"/>
      <c r="B36" s="12" t="s">
        <v>2</v>
      </c>
      <c r="C36" s="60">
        <f aca="true" t="shared" si="31" ref="C36:L36">C35/C10</f>
        <v>0</v>
      </c>
      <c r="D36" s="60">
        <f t="shared" si="31"/>
        <v>3.626626686656672</v>
      </c>
      <c r="E36" s="60">
        <f t="shared" si="31"/>
        <v>0</v>
      </c>
      <c r="F36" s="60">
        <f t="shared" si="31"/>
        <v>0</v>
      </c>
      <c r="G36" s="60">
        <f t="shared" si="31"/>
        <v>0</v>
      </c>
      <c r="H36" s="60">
        <f t="shared" si="31"/>
        <v>0</v>
      </c>
      <c r="I36" s="60">
        <f t="shared" si="31"/>
        <v>0</v>
      </c>
      <c r="J36" s="60">
        <f t="shared" si="31"/>
        <v>0</v>
      </c>
      <c r="K36" s="60">
        <f t="shared" si="31"/>
        <v>0</v>
      </c>
      <c r="L36" s="60">
        <f t="shared" si="31"/>
        <v>0</v>
      </c>
      <c r="M36" s="61">
        <f aca="true" t="shared" si="32" ref="M36:R36">M35/M10</f>
        <v>0</v>
      </c>
      <c r="N36" s="60">
        <f t="shared" si="32"/>
        <v>0</v>
      </c>
      <c r="O36" s="60">
        <f t="shared" si="32"/>
        <v>5.759428571428572</v>
      </c>
      <c r="P36" s="60">
        <f t="shared" si="32"/>
        <v>0</v>
      </c>
      <c r="Q36" s="61">
        <f t="shared" si="32"/>
        <v>0</v>
      </c>
      <c r="R36" s="60">
        <f t="shared" si="32"/>
        <v>0</v>
      </c>
      <c r="S36" s="52">
        <v>0</v>
      </c>
      <c r="T36" s="60">
        <f>T35/T10</f>
        <v>0</v>
      </c>
      <c r="U36" s="60">
        <f>U35/U10</f>
        <v>0</v>
      </c>
      <c r="V36" s="60">
        <f>V35/V10</f>
        <v>0</v>
      </c>
      <c r="W36" s="60">
        <f>W35/W10</f>
        <v>0</v>
      </c>
      <c r="X36" s="52">
        <v>0</v>
      </c>
      <c r="Y36" s="60">
        <f>Y35/Y10</f>
        <v>0</v>
      </c>
      <c r="Z36" s="60">
        <f>Z35/Z10</f>
        <v>0</v>
      </c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ht="18" customHeight="1" thickBot="1">
      <c r="A37" s="75"/>
      <c r="B37" s="19" t="s">
        <v>0</v>
      </c>
      <c r="C37" s="36" t="s">
        <v>18</v>
      </c>
      <c r="D37" s="36" t="s">
        <v>18</v>
      </c>
      <c r="E37" s="36" t="s">
        <v>18</v>
      </c>
      <c r="F37" s="36" t="s">
        <v>18</v>
      </c>
      <c r="G37" s="36" t="s">
        <v>18</v>
      </c>
      <c r="H37" s="36" t="s">
        <v>18</v>
      </c>
      <c r="I37" s="36" t="s">
        <v>18</v>
      </c>
      <c r="J37" s="36" t="s">
        <v>18</v>
      </c>
      <c r="K37" s="36" t="s">
        <v>18</v>
      </c>
      <c r="L37" s="36" t="s">
        <v>18</v>
      </c>
      <c r="M37" s="37" t="s">
        <v>18</v>
      </c>
      <c r="N37" s="36" t="s">
        <v>18</v>
      </c>
      <c r="O37" s="36" t="s">
        <v>18</v>
      </c>
      <c r="P37" s="36" t="s">
        <v>18</v>
      </c>
      <c r="Q37" s="37" t="s">
        <v>18</v>
      </c>
      <c r="R37" s="36" t="s">
        <v>18</v>
      </c>
      <c r="S37" s="36" t="s">
        <v>18</v>
      </c>
      <c r="T37" s="36" t="s">
        <v>18</v>
      </c>
      <c r="U37" s="36" t="s">
        <v>18</v>
      </c>
      <c r="V37" s="36" t="s">
        <v>18</v>
      </c>
      <c r="W37" s="36" t="s">
        <v>18</v>
      </c>
      <c r="X37" s="36" t="s">
        <v>18</v>
      </c>
      <c r="Y37" s="36" t="s">
        <v>18</v>
      </c>
      <c r="Z37" s="36" t="s">
        <v>18</v>
      </c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26" ht="13.5" thickTop="1">
      <c r="A38" s="80" t="s">
        <v>16</v>
      </c>
      <c r="B38" s="80"/>
      <c r="C38" s="27">
        <f>C13+C17+C22+C26+C30+C35</f>
        <v>14579.823878999998</v>
      </c>
      <c r="D38" s="27">
        <f aca="true" t="shared" si="33" ref="D38:Z38">D13+D17+D22+D26+D30+D35</f>
        <v>32676.949080000002</v>
      </c>
      <c r="E38" s="27">
        <f>E13+E17+E22+E26+E30+E35</f>
        <v>30206.992500000004</v>
      </c>
      <c r="F38" s="27">
        <f>F13+F17+F22+F26+F30+F35</f>
        <v>32190.556289999997</v>
      </c>
      <c r="G38" s="27">
        <f>G13+G17+G22+G26+G30+G35</f>
        <v>32521.264005</v>
      </c>
      <c r="H38" s="27">
        <f>H13+H17+H22+H26+H30+H35</f>
        <v>43521.922095</v>
      </c>
      <c r="I38" s="27">
        <f t="shared" si="33"/>
        <v>31905.885134999997</v>
      </c>
      <c r="J38" s="27">
        <f>J13+J17+J22+J26+J30+J35</f>
        <v>29227.263450000002</v>
      </c>
      <c r="K38" s="27">
        <f t="shared" si="33"/>
        <v>24277.830585000003</v>
      </c>
      <c r="L38" s="27">
        <f t="shared" si="33"/>
        <v>24143.967975000003</v>
      </c>
      <c r="M38" s="27">
        <f t="shared" si="33"/>
        <v>18884.542844</v>
      </c>
      <c r="N38" s="27">
        <f t="shared" si="33"/>
        <v>21408.595752800004</v>
      </c>
      <c r="O38" s="27">
        <f t="shared" si="33"/>
        <v>22115.240856</v>
      </c>
      <c r="P38" s="27">
        <f t="shared" si="33"/>
        <v>20544.285202799998</v>
      </c>
      <c r="Q38" s="27">
        <f t="shared" si="33"/>
        <v>24557.215616</v>
      </c>
      <c r="R38" s="27">
        <f t="shared" si="33"/>
        <v>31423.193537799998</v>
      </c>
      <c r="S38" s="27">
        <f t="shared" si="33"/>
        <v>34021.31890519999</v>
      </c>
      <c r="T38" s="27">
        <f t="shared" si="33"/>
        <v>43044.957577</v>
      </c>
      <c r="U38" s="27">
        <f>U13+U17+U22+U26+U30+U35</f>
        <v>38023.727849999996</v>
      </c>
      <c r="V38" s="27">
        <f t="shared" si="33"/>
        <v>28490.1711904</v>
      </c>
      <c r="W38" s="27">
        <f t="shared" si="33"/>
        <v>28296.495741799994</v>
      </c>
      <c r="X38" s="27">
        <f t="shared" si="33"/>
        <v>28607.518104599996</v>
      </c>
      <c r="Y38" s="27">
        <f t="shared" si="33"/>
        <v>42664.2442312</v>
      </c>
      <c r="Z38" s="27">
        <f t="shared" si="33"/>
        <v>67583.0717842</v>
      </c>
    </row>
    <row r="39" spans="1:26" ht="12.75">
      <c r="A39" s="1"/>
      <c r="B39" s="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2.75">
      <c r="A40" s="1"/>
      <c r="B40" s="1"/>
      <c r="C40" s="63">
        <f aca="true" t="shared" si="34" ref="C40:L40">C38/C10/12</f>
        <v>4.671223849480968</v>
      </c>
      <c r="D40" s="63">
        <f t="shared" si="34"/>
        <v>5.103221682908546</v>
      </c>
      <c r="E40" s="63">
        <f>E38/E10/12</f>
        <v>4.7783777050113905</v>
      </c>
      <c r="F40" s="63">
        <f>F38/F10/12</f>
        <v>5.002883919246549</v>
      </c>
      <c r="G40" s="63">
        <f>G38/G10/12</f>
        <v>5.025227765158539</v>
      </c>
      <c r="H40" s="63">
        <f>H38/H10/12</f>
        <v>5.057630513526704</v>
      </c>
      <c r="I40" s="63">
        <f t="shared" si="34"/>
        <v>5.082821183808067</v>
      </c>
      <c r="J40" s="63">
        <f>J38/J10/12</f>
        <v>5.0260117364836985</v>
      </c>
      <c r="K40" s="63">
        <f t="shared" si="34"/>
        <v>4.986819198299236</v>
      </c>
      <c r="L40" s="63">
        <f t="shared" si="34"/>
        <v>5.0062138125155515</v>
      </c>
      <c r="M40" s="63">
        <f aca="true" t="shared" si="35" ref="M40:W40">M38/M10/12</f>
        <v>4.693444389104284</v>
      </c>
      <c r="N40" s="63">
        <f t="shared" si="35"/>
        <v>5.204345525281992</v>
      </c>
      <c r="O40" s="63">
        <f t="shared" si="35"/>
        <v>5.4849307678571435</v>
      </c>
      <c r="P40" s="63">
        <f t="shared" si="35"/>
        <v>5.159806410186859</v>
      </c>
      <c r="Q40" s="63">
        <f t="shared" si="35"/>
        <v>4.940692019958153</v>
      </c>
      <c r="R40" s="63">
        <f t="shared" si="35"/>
        <v>4.891835347437574</v>
      </c>
      <c r="S40" s="63">
        <f t="shared" si="35"/>
        <v>4.661476337991886</v>
      </c>
      <c r="T40" s="63">
        <f t="shared" si="35"/>
        <v>5.357848839556883</v>
      </c>
      <c r="U40" s="63">
        <f>U38/U10/12</f>
        <v>4.694287388888888</v>
      </c>
      <c r="V40" s="63">
        <f t="shared" si="35"/>
        <v>5.440377938893981</v>
      </c>
      <c r="W40" s="63">
        <f t="shared" si="35"/>
        <v>5.404632848536938</v>
      </c>
      <c r="X40" s="63">
        <f>X38/X10/12</f>
        <v>5.344003232571172</v>
      </c>
      <c r="Y40" s="63">
        <f>Y38/Y10/12</f>
        <v>5.312841730324766</v>
      </c>
      <c r="Z40" s="63">
        <f>Z38/Z10/12</f>
        <v>5.375510784273487</v>
      </c>
    </row>
  </sheetData>
  <sheetProtection/>
  <mergeCells count="14">
    <mergeCell ref="A38:B38"/>
    <mergeCell ref="A29:A32"/>
    <mergeCell ref="A16:A19"/>
    <mergeCell ref="A5:B5"/>
    <mergeCell ref="A6:B6"/>
    <mergeCell ref="A7:A8"/>
    <mergeCell ref="B7:B8"/>
    <mergeCell ref="S7:Y7"/>
    <mergeCell ref="A12:A15"/>
    <mergeCell ref="A20:A24"/>
    <mergeCell ref="A25:A28"/>
    <mergeCell ref="A33:A37"/>
    <mergeCell ref="D7:L7"/>
    <mergeCell ref="M7:R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2015-05-18T08:07:23Z</cp:lastPrinted>
  <dcterms:created xsi:type="dcterms:W3CDTF">2007-12-13T08:11:03Z</dcterms:created>
  <dcterms:modified xsi:type="dcterms:W3CDTF">2015-07-03T08:20:45Z</dcterms:modified>
  <cp:category/>
  <cp:version/>
  <cp:contentType/>
  <cp:contentStatus/>
</cp:coreProperties>
</file>